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9185" windowHeight="703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  <c r="J56" i="1" l="1"/>
  <c r="I56" i="1"/>
  <c r="H56" i="1"/>
  <c r="G56" i="1"/>
  <c r="F56" i="1"/>
  <c r="F50" i="1"/>
  <c r="J47" i="1"/>
  <c r="J46" i="1"/>
  <c r="J50" i="1" s="1"/>
  <c r="I46" i="1"/>
  <c r="I50" i="1" s="1"/>
  <c r="H46" i="1"/>
  <c r="H50" i="1" s="1"/>
  <c r="G46" i="1"/>
  <c r="G50" i="1" s="1"/>
  <c r="J41" i="1"/>
  <c r="H41" i="1"/>
  <c r="G41" i="1"/>
  <c r="J36" i="1"/>
  <c r="I36" i="1"/>
  <c r="I41" i="1" s="1"/>
  <c r="H36" i="1"/>
  <c r="G36" i="1"/>
  <c r="F36" i="1"/>
  <c r="F41" i="1" s="1"/>
  <c r="I34" i="1"/>
  <c r="H34" i="1"/>
  <c r="J30" i="1"/>
  <c r="G30" i="1"/>
  <c r="F30" i="1"/>
  <c r="F34" i="1" s="1"/>
  <c r="J29" i="1"/>
  <c r="J34" i="1" s="1"/>
  <c r="I29" i="1"/>
  <c r="H29" i="1"/>
  <c r="G29" i="1"/>
  <c r="G34" i="1" s="1"/>
  <c r="F29" i="1"/>
  <c r="E29" i="1"/>
  <c r="J26" i="1"/>
  <c r="F26" i="1"/>
  <c r="J23" i="1"/>
  <c r="I23" i="1"/>
  <c r="H23" i="1"/>
  <c r="G23" i="1"/>
  <c r="J21" i="1"/>
  <c r="I21" i="1"/>
  <c r="I26" i="1" s="1"/>
  <c r="H21" i="1"/>
  <c r="H26" i="1" s="1"/>
  <c r="G21" i="1"/>
  <c r="G26" i="1" s="1"/>
  <c r="H16" i="1"/>
  <c r="F16" i="1"/>
  <c r="J14" i="1"/>
  <c r="I14" i="1"/>
  <c r="H14" i="1"/>
  <c r="G14" i="1"/>
  <c r="F14" i="1"/>
  <c r="J11" i="1"/>
  <c r="G11" i="1"/>
  <c r="F11" i="1"/>
  <c r="J10" i="1"/>
  <c r="J16" i="1" s="1"/>
  <c r="I10" i="1"/>
  <c r="I16" i="1" s="1"/>
  <c r="H10" i="1"/>
  <c r="G10" i="1"/>
  <c r="G16" i="1" s="1"/>
</calcChain>
</file>

<file path=xl/sharedStrings.xml><?xml version="1.0" encoding="utf-8"?>
<sst xmlns="http://schemas.openxmlformats.org/spreadsheetml/2006/main" count="138" uniqueCount="71">
  <si>
    <t>Бухгалтер</t>
  </si>
  <si>
    <t>Зав.пр-м</t>
  </si>
  <si>
    <t>Хлеб пшеничный</t>
  </si>
  <si>
    <t>пром.пр-во</t>
  </si>
  <si>
    <t>хлеб</t>
  </si>
  <si>
    <t>напиток</t>
  </si>
  <si>
    <t>гарнир</t>
  </si>
  <si>
    <t>гор.блюдо</t>
  </si>
  <si>
    <t>2 блюдо</t>
  </si>
  <si>
    <t>1 блюдо</t>
  </si>
  <si>
    <t>Полдник</t>
  </si>
  <si>
    <t>Т.32 сб.1981 г.</t>
  </si>
  <si>
    <t>закуска</t>
  </si>
  <si>
    <t>Завтрак</t>
  </si>
  <si>
    <t>5-11 классы</t>
  </si>
  <si>
    <t>Обед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</si>
  <si>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</si>
  <si>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</si>
  <si>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</si>
  <si>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</si>
  <si>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</si>
  <si>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</si>
  <si>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</si>
  <si>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</si>
  <si>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</si>
  <si>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Приём пищи</t>
  </si>
  <si>
    <t>1-4 классы</t>
  </si>
  <si>
    <t>День:</t>
  </si>
  <si>
    <t>МЕНЮ</t>
  </si>
  <si>
    <t>МАОУ "Гимназия № 13 "</t>
  </si>
  <si>
    <t>Школа</t>
  </si>
  <si>
    <t>Бирюкова А.Л.</t>
  </si>
  <si>
    <t>Директор МАОУ Гимназия № 13"</t>
  </si>
  <si>
    <t>Утверждаю</t>
  </si>
  <si>
    <t>фрукты</t>
  </si>
  <si>
    <t>акт</t>
  </si>
  <si>
    <t>№ 54-2гн-2020</t>
  </si>
  <si>
    <t>Чай с сахаром</t>
  </si>
  <si>
    <t>200/10</t>
  </si>
  <si>
    <t>№ 302 сб.2011г.</t>
  </si>
  <si>
    <t>Каша гречневая</t>
  </si>
  <si>
    <t>№ 309 сб.2011г.</t>
  </si>
  <si>
    <t>90/75</t>
  </si>
  <si>
    <t>Макаронные изделия отварные</t>
  </si>
  <si>
    <t>сладкое</t>
  </si>
  <si>
    <t>09.10.23.</t>
  </si>
  <si>
    <t>Апельсин</t>
  </si>
  <si>
    <t>Огурец консервированный</t>
  </si>
  <si>
    <t>№ 392 сб.2011г.</t>
  </si>
  <si>
    <t>Пельмени отварные с маслом сливочным</t>
  </si>
  <si>
    <t>№ 54-26гн-2020</t>
  </si>
  <si>
    <t>Чай с облепихой,мёдом</t>
  </si>
  <si>
    <t>Зефир</t>
  </si>
  <si>
    <t>Груша</t>
  </si>
  <si>
    <t>№ 99,241 сб.2011г.</t>
  </si>
  <si>
    <t>Суп из овощей с укропом.птицей отварной</t>
  </si>
  <si>
    <t>200/2/25</t>
  </si>
  <si>
    <t>№ 54-3м-2020</t>
  </si>
  <si>
    <t>Птица тушёная в соусе</t>
  </si>
  <si>
    <t>№ 54-4хн-2020</t>
  </si>
  <si>
    <t>Компот из яблок и вишни</t>
  </si>
  <si>
    <t>Корж " Молочный"</t>
  </si>
  <si>
    <t>Хлеб  ржано-пшеничный</t>
  </si>
  <si>
    <t>Помидор свежий</t>
  </si>
  <si>
    <t>Т.18 сб.1981 г.</t>
  </si>
  <si>
    <t>Сарделька отварная</t>
  </si>
  <si>
    <t>№ 54-4гн-2020</t>
  </si>
  <si>
    <t>Чай с мёдом, лимоном</t>
  </si>
  <si>
    <t>200/7</t>
  </si>
  <si>
    <t>ГПУ</t>
  </si>
  <si>
    <t>БУФЕТ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</si>
</sst>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sz val="10"/>
      <name val="Arial Cyr"/>
      <charset val="204"/>
    </font>
    <font>
      <b/>
      <sz val="11"/>
      <color theme="1"/>
      <name val="Arial"/>
      <family val="2"/>
      <charset val="204"/>
    </font>
    <font>
      <b/>
      <sz val="11"/>
      <name val="Arial Cyr"/>
      <family val="2"/>
      <charset val="204"/>
    </font>
    <font>
      <b/>
      <sz val="1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4" fillId="0" borderId="0"/>
  </cellStyleXfs>
  <cellXfs count="121">
    <xf numFmtId="0" fontId="0" fillId="0" borderId="0" xfId="0"/>
    <xf numFmtId="0" fontId="1" fillId="0" borderId="1" xfId="0" applyFont="1" applyBorder="1" applyAlignment="1"/>
    <xf numFmtId="0" fontId="1" fillId="0" borderId="2" xfId="0" applyFont="1" applyBorder="1" applyAlignment="1"/>
    <xf numFmtId="0" fontId="1" fillId="0" borderId="3" xfId="0" applyFont="1" applyBorder="1" applyAlignment="1"/>
    <xf numFmtId="2" fontId="3" fillId="2" borderId="2" xfId="1" applyNumberFormat="1" applyFont="1" applyFill="1" applyBorder="1" applyAlignment="1"/>
    <xf numFmtId="0" fontId="1" fillId="0" borderId="2" xfId="0" applyFont="1" applyBorder="1" applyAlignment="1">
      <alignment horizontal="center"/>
    </xf>
    <xf numFmtId="0" fontId="3" fillId="2" borderId="2" xfId="1" applyFont="1" applyFill="1" applyBorder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2" fontId="3" fillId="0" borderId="9" xfId="0" applyNumberFormat="1" applyFont="1" applyFill="1" applyBorder="1" applyAlignment="1">
      <alignment vertical="center"/>
    </xf>
    <xf numFmtId="0" fontId="3" fillId="2" borderId="8" xfId="2" applyNumberFormat="1" applyFont="1" applyFill="1" applyBorder="1" applyAlignment="1">
      <alignment horizontal="center"/>
    </xf>
    <xf numFmtId="0" fontId="3" fillId="2" borderId="8" xfId="1" applyFont="1" applyFill="1" applyBorder="1"/>
    <xf numFmtId="0" fontId="1" fillId="0" borderId="11" xfId="0" applyFont="1" applyBorder="1"/>
    <xf numFmtId="0" fontId="1" fillId="0" borderId="12" xfId="0" applyFont="1" applyBorder="1"/>
    <xf numFmtId="0" fontId="1" fillId="0" borderId="13" xfId="0" applyFont="1" applyBorder="1"/>
    <xf numFmtId="164" fontId="3" fillId="0" borderId="7" xfId="0" applyNumberFormat="1" applyFont="1" applyFill="1" applyBorder="1" applyAlignment="1">
      <alignment vertical="center"/>
    </xf>
    <xf numFmtId="164" fontId="3" fillId="0" borderId="8" xfId="0" applyNumberFormat="1" applyFont="1" applyFill="1" applyBorder="1" applyAlignment="1">
      <alignment vertical="center"/>
    </xf>
    <xf numFmtId="2" fontId="3" fillId="2" borderId="10" xfId="1" applyNumberFormat="1" applyFont="1" applyFill="1" applyBorder="1" applyAlignment="1"/>
    <xf numFmtId="0" fontId="5" fillId="0" borderId="13" xfId="0" applyFont="1" applyBorder="1"/>
    <xf numFmtId="0" fontId="1" fillId="2" borderId="14" xfId="0" applyFont="1" applyFill="1" applyBorder="1" applyAlignment="1"/>
    <xf numFmtId="0" fontId="1" fillId="2" borderId="15" xfId="0" applyFont="1" applyFill="1" applyBorder="1" applyAlignment="1"/>
    <xf numFmtId="0" fontId="1" fillId="2" borderId="15" xfId="0" applyFont="1" applyFill="1" applyBorder="1"/>
    <xf numFmtId="0" fontId="5" fillId="2" borderId="15" xfId="0" applyFont="1" applyFill="1" applyBorder="1" applyAlignment="1">
      <alignment horizontal="center"/>
    </xf>
    <xf numFmtId="0" fontId="1" fillId="0" borderId="16" xfId="0" applyFont="1" applyBorder="1"/>
    <xf numFmtId="164" fontId="3" fillId="2" borderId="7" xfId="0" applyNumberFormat="1" applyFont="1" applyFill="1" applyBorder="1" applyAlignment="1"/>
    <xf numFmtId="164" fontId="3" fillId="2" borderId="8" xfId="0" applyNumberFormat="1" applyFont="1" applyFill="1" applyBorder="1" applyAlignment="1"/>
    <xf numFmtId="164" fontId="3" fillId="2" borderId="9" xfId="0" applyNumberFormat="1" applyFont="1" applyFill="1" applyBorder="1" applyAlignment="1"/>
    <xf numFmtId="0" fontId="1" fillId="2" borderId="11" xfId="0" applyFont="1" applyFill="1" applyBorder="1"/>
    <xf numFmtId="0" fontId="1" fillId="2" borderId="12" xfId="0" applyFont="1" applyFill="1" applyBorder="1"/>
    <xf numFmtId="164" fontId="3" fillId="2" borderId="17" xfId="0" applyNumberFormat="1" applyFont="1" applyFill="1" applyBorder="1" applyAlignment="1"/>
    <xf numFmtId="164" fontId="3" fillId="2" borderId="10" xfId="0" applyNumberFormat="1" applyFont="1" applyFill="1" applyBorder="1" applyAlignment="1"/>
    <xf numFmtId="0" fontId="3" fillId="2" borderId="10" xfId="1" applyFont="1" applyFill="1" applyBorder="1" applyAlignment="1"/>
    <xf numFmtId="0" fontId="3" fillId="2" borderId="10" xfId="0" applyFont="1" applyFill="1" applyBorder="1"/>
    <xf numFmtId="0" fontId="1" fillId="2" borderId="18" xfId="0" applyFont="1" applyFill="1" applyBorder="1"/>
    <xf numFmtId="0" fontId="1" fillId="2" borderId="19" xfId="0" applyFont="1" applyFill="1" applyBorder="1"/>
    <xf numFmtId="2" fontId="3" fillId="2" borderId="10" xfId="1" applyNumberFormat="1" applyFont="1" applyFill="1" applyBorder="1" applyAlignment="1">
      <alignment horizontal="right"/>
    </xf>
    <xf numFmtId="0" fontId="3" fillId="2" borderId="10" xfId="2" applyNumberFormat="1" applyFont="1" applyFill="1" applyBorder="1" applyAlignment="1">
      <alignment horizontal="center"/>
    </xf>
    <xf numFmtId="0" fontId="3" fillId="0" borderId="10" xfId="0" applyFont="1" applyBorder="1"/>
    <xf numFmtId="0" fontId="1" fillId="0" borderId="19" xfId="0" applyFont="1" applyBorder="1"/>
    <xf numFmtId="164" fontId="3" fillId="0" borderId="10" xfId="0" applyNumberFormat="1" applyFont="1" applyFill="1" applyBorder="1" applyAlignment="1">
      <alignment horizontal="right"/>
    </xf>
    <xf numFmtId="0" fontId="1" fillId="0" borderId="20" xfId="0" applyFont="1" applyBorder="1"/>
    <xf numFmtId="0" fontId="1" fillId="0" borderId="21" xfId="0" applyFont="1" applyBorder="1"/>
    <xf numFmtId="2" fontId="1" fillId="2" borderId="20" xfId="0" applyNumberFormat="1" applyFont="1" applyFill="1" applyBorder="1" applyAlignment="1">
      <alignment horizontal="left"/>
    </xf>
    <xf numFmtId="0" fontId="5" fillId="0" borderId="23" xfId="0" applyFont="1" applyBorder="1"/>
    <xf numFmtId="2" fontId="3" fillId="2" borderId="1" xfId="0" applyNumberFormat="1" applyFont="1" applyFill="1" applyBorder="1" applyAlignment="1"/>
    <xf numFmtId="2" fontId="3" fillId="2" borderId="2" xfId="0" applyNumberFormat="1" applyFont="1" applyFill="1" applyBorder="1" applyAlignment="1"/>
    <xf numFmtId="2" fontId="3" fillId="2" borderId="3" xfId="0" applyNumberFormat="1" applyFont="1" applyFill="1" applyBorder="1" applyAlignment="1"/>
    <xf numFmtId="0" fontId="1" fillId="2" borderId="2" xfId="0" applyFont="1" applyFill="1" applyBorder="1" applyAlignment="1">
      <alignment horizontal="center"/>
    </xf>
    <xf numFmtId="0" fontId="1" fillId="2" borderId="4" xfId="0" applyFont="1" applyFill="1" applyBorder="1"/>
    <xf numFmtId="0" fontId="1" fillId="2" borderId="5" xfId="0" applyFont="1" applyFill="1" applyBorder="1"/>
    <xf numFmtId="2" fontId="1" fillId="2" borderId="10" xfId="0" applyNumberFormat="1" applyFont="1" applyFill="1" applyBorder="1" applyAlignment="1"/>
    <xf numFmtId="0" fontId="1" fillId="2" borderId="8" xfId="0" applyFont="1" applyFill="1" applyBorder="1" applyAlignment="1">
      <alignment horizontal="center"/>
    </xf>
    <xf numFmtId="164" fontId="3" fillId="2" borderId="10" xfId="0" applyNumberFormat="1" applyFont="1" applyFill="1" applyBorder="1" applyAlignment="1">
      <alignment horizontal="right"/>
    </xf>
    <xf numFmtId="2" fontId="3" fillId="2" borderId="25" xfId="1" applyNumberFormat="1" applyFont="1" applyFill="1" applyBorder="1" applyAlignment="1"/>
    <xf numFmtId="0" fontId="3" fillId="2" borderId="25" xfId="2" applyNumberFormat="1" applyFont="1" applyFill="1" applyBorder="1" applyAlignment="1">
      <alignment horizontal="center"/>
    </xf>
    <xf numFmtId="0" fontId="1" fillId="2" borderId="1" xfId="0" applyFont="1" applyFill="1" applyBorder="1" applyAlignment="1"/>
    <xf numFmtId="0" fontId="1" fillId="2" borderId="2" xfId="0" applyFont="1" applyFill="1" applyBorder="1" applyAlignment="1"/>
    <xf numFmtId="0" fontId="1" fillId="2" borderId="3" xfId="0" applyFont="1" applyFill="1" applyBorder="1" applyAlignment="1"/>
    <xf numFmtId="0" fontId="1" fillId="2" borderId="26" xfId="0" applyFont="1" applyFill="1" applyBorder="1"/>
    <xf numFmtId="164" fontId="3" fillId="2" borderId="7" xfId="0" applyNumberFormat="1" applyFont="1" applyFill="1" applyBorder="1" applyAlignment="1">
      <alignment vertical="center"/>
    </xf>
    <xf numFmtId="2" fontId="3" fillId="2" borderId="8" xfId="0" applyNumberFormat="1" applyFont="1" applyFill="1" applyBorder="1" applyAlignment="1">
      <alignment vertical="center"/>
    </xf>
    <xf numFmtId="0" fontId="1" fillId="0" borderId="27" xfId="0" applyFont="1" applyBorder="1"/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2" xfId="0" applyFont="1" applyBorder="1" applyAlignment="1">
      <alignment horizontal="left"/>
    </xf>
    <xf numFmtId="0" fontId="1" fillId="0" borderId="33" xfId="0" applyFont="1" applyBorder="1"/>
    <xf numFmtId="0" fontId="1" fillId="0" borderId="34" xfId="0" applyFont="1" applyBorder="1"/>
    <xf numFmtId="0" fontId="5" fillId="0" borderId="34" xfId="0" applyFont="1" applyBorder="1" applyAlignment="1">
      <alignment horizontal="center"/>
    </xf>
    <xf numFmtId="0" fontId="1" fillId="0" borderId="35" xfId="0" applyFont="1" applyBorder="1"/>
    <xf numFmtId="14" fontId="5" fillId="0" borderId="0" xfId="0" applyNumberFormat="1" applyFont="1" applyBorder="1"/>
    <xf numFmtId="0" fontId="1" fillId="0" borderId="0" xfId="0" applyFont="1" applyBorder="1" applyAlignment="1">
      <alignment horizontal="center"/>
    </xf>
    <xf numFmtId="0" fontId="0" fillId="0" borderId="0" xfId="0" applyFont="1" applyBorder="1"/>
    <xf numFmtId="0" fontId="1" fillId="0" borderId="0" xfId="0" applyFont="1" applyBorder="1"/>
    <xf numFmtId="0" fontId="5" fillId="0" borderId="0" xfId="0" applyFont="1" applyBorder="1" applyAlignment="1">
      <alignment horizontal="center"/>
    </xf>
    <xf numFmtId="0" fontId="6" fillId="2" borderId="0" xfId="0" applyFont="1" applyFill="1" applyBorder="1"/>
    <xf numFmtId="0" fontId="0" fillId="0" borderId="36" xfId="0" applyBorder="1"/>
    <xf numFmtId="0" fontId="1" fillId="0" borderId="18" xfId="0" applyFont="1" applyBorder="1"/>
    <xf numFmtId="164" fontId="3" fillId="0" borderId="10" xfId="0" applyNumberFormat="1" applyFont="1" applyFill="1" applyBorder="1" applyAlignment="1"/>
    <xf numFmtId="164" fontId="3" fillId="0" borderId="17" xfId="0" applyNumberFormat="1" applyFont="1" applyFill="1" applyBorder="1" applyAlignment="1"/>
    <xf numFmtId="164" fontId="3" fillId="2" borderId="9" xfId="0" applyNumberFormat="1" applyFont="1" applyFill="1" applyBorder="1" applyAlignment="1">
      <alignment vertical="center"/>
    </xf>
    <xf numFmtId="2" fontId="3" fillId="2" borderId="38" xfId="1" applyNumberFormat="1" applyFont="1" applyFill="1" applyBorder="1" applyAlignment="1"/>
    <xf numFmtId="0" fontId="1" fillId="2" borderId="21" xfId="0" applyFont="1" applyFill="1" applyBorder="1"/>
    <xf numFmtId="0" fontId="1" fillId="2" borderId="22" xfId="0" applyFont="1" applyFill="1" applyBorder="1"/>
    <xf numFmtId="0" fontId="3" fillId="2" borderId="38" xfId="0" applyFont="1" applyFill="1" applyBorder="1"/>
    <xf numFmtId="164" fontId="3" fillId="2" borderId="37" xfId="0" applyNumberFormat="1" applyFont="1" applyFill="1" applyBorder="1" applyAlignment="1"/>
    <xf numFmtId="164" fontId="3" fillId="2" borderId="25" xfId="0" applyNumberFormat="1" applyFont="1" applyFill="1" applyBorder="1" applyAlignment="1"/>
    <xf numFmtId="164" fontId="3" fillId="2" borderId="28" xfId="0" applyNumberFormat="1" applyFont="1" applyFill="1" applyBorder="1" applyAlignment="1"/>
    <xf numFmtId="164" fontId="3" fillId="2" borderId="10" xfId="0" applyNumberFormat="1" applyFont="1" applyFill="1" applyBorder="1" applyAlignment="1">
      <alignment horizontal="right" vertical="center"/>
    </xf>
    <xf numFmtId="164" fontId="3" fillId="2" borderId="17" xfId="0" applyNumberFormat="1" applyFont="1" applyFill="1" applyBorder="1" applyAlignment="1">
      <alignment horizontal="right" vertical="center"/>
    </xf>
    <xf numFmtId="2" fontId="1" fillId="0" borderId="20" xfId="0" applyNumberFormat="1" applyFont="1" applyFill="1" applyBorder="1" applyAlignment="1">
      <alignment horizontal="left"/>
    </xf>
    <xf numFmtId="164" fontId="3" fillId="2" borderId="17" xfId="0" applyNumberFormat="1" applyFont="1" applyFill="1" applyBorder="1" applyAlignment="1">
      <alignment horizontal="right"/>
    </xf>
    <xf numFmtId="2" fontId="1" fillId="2" borderId="39" xfId="0" applyNumberFormat="1" applyFont="1" applyFill="1" applyBorder="1" applyAlignment="1">
      <alignment horizontal="left"/>
    </xf>
    <xf numFmtId="164" fontId="3" fillId="2" borderId="38" xfId="0" applyNumberFormat="1" applyFont="1" applyFill="1" applyBorder="1" applyAlignment="1">
      <alignment horizontal="right"/>
    </xf>
    <xf numFmtId="164" fontId="3" fillId="2" borderId="40" xfId="0" applyNumberFormat="1" applyFont="1" applyFill="1" applyBorder="1" applyAlignment="1">
      <alignment horizontal="right"/>
    </xf>
    <xf numFmtId="0" fontId="1" fillId="2" borderId="27" xfId="0" applyFont="1" applyFill="1" applyBorder="1"/>
    <xf numFmtId="164" fontId="3" fillId="0" borderId="10" xfId="0" applyNumberFormat="1" applyFont="1" applyFill="1" applyBorder="1" applyAlignment="1">
      <alignment horizontal="right" vertical="center"/>
    </xf>
    <xf numFmtId="0" fontId="1" fillId="0" borderId="36" xfId="0" applyFont="1" applyBorder="1"/>
    <xf numFmtId="0" fontId="3" fillId="2" borderId="24" xfId="0" applyFont="1" applyFill="1" applyBorder="1"/>
    <xf numFmtId="164" fontId="3" fillId="0" borderId="17" xfId="0" applyNumberFormat="1" applyFont="1" applyFill="1" applyBorder="1" applyAlignment="1">
      <alignment horizontal="right"/>
    </xf>
    <xf numFmtId="0" fontId="3" fillId="0" borderId="25" xfId="0" applyFont="1" applyBorder="1"/>
    <xf numFmtId="0" fontId="1" fillId="0" borderId="38" xfId="0" applyFont="1" applyBorder="1"/>
    <xf numFmtId="0" fontId="3" fillId="0" borderId="8" xfId="0" applyFont="1" applyBorder="1"/>
    <xf numFmtId="2" fontId="7" fillId="2" borderId="10" xfId="1" applyNumberFormat="1" applyFont="1" applyFill="1" applyBorder="1" applyAlignment="1"/>
    <xf numFmtId="2" fontId="3" fillId="0" borderId="8" xfId="0" applyNumberFormat="1" applyFont="1" applyFill="1" applyBorder="1" applyAlignment="1">
      <alignment vertical="center"/>
    </xf>
    <xf numFmtId="2" fontId="3" fillId="0" borderId="7" xfId="0" applyNumberFormat="1" applyFont="1" applyFill="1" applyBorder="1" applyAlignment="1">
      <alignment vertical="center"/>
    </xf>
    <xf numFmtId="0" fontId="3" fillId="2" borderId="25" xfId="0" applyFont="1" applyFill="1" applyBorder="1"/>
    <xf numFmtId="164" fontId="3" fillId="0" borderId="17" xfId="0" applyNumberFormat="1" applyFont="1" applyFill="1" applyBorder="1" applyAlignment="1">
      <alignment horizontal="right" vertical="center"/>
    </xf>
    <xf numFmtId="0" fontId="3" fillId="2" borderId="24" xfId="2" applyNumberFormat="1" applyFont="1" applyFill="1" applyBorder="1" applyAlignment="1">
      <alignment horizontal="center"/>
    </xf>
    <xf numFmtId="0" fontId="1" fillId="2" borderId="20" xfId="0" applyFont="1" applyFill="1" applyBorder="1"/>
    <xf numFmtId="164" fontId="3" fillId="2" borderId="24" xfId="0" applyNumberFormat="1" applyFont="1" applyFill="1" applyBorder="1" applyAlignment="1">
      <alignment vertical="center"/>
    </xf>
    <xf numFmtId="164" fontId="3" fillId="2" borderId="10" xfId="0" applyNumberFormat="1" applyFont="1" applyFill="1" applyBorder="1" applyAlignment="1">
      <alignment vertical="center"/>
    </xf>
    <xf numFmtId="164" fontId="3" fillId="2" borderId="17" xfId="0" applyNumberFormat="1" applyFont="1" applyFill="1" applyBorder="1" applyAlignment="1">
      <alignment vertical="center"/>
    </xf>
    <xf numFmtId="0" fontId="3" fillId="2" borderId="37" xfId="2" applyNumberFormat="1" applyFont="1" applyFill="1" applyBorder="1" applyAlignment="1">
      <alignment horizontal="center"/>
    </xf>
    <xf numFmtId="0" fontId="3" fillId="2" borderId="9" xfId="0" applyFont="1" applyFill="1" applyBorder="1"/>
    <xf numFmtId="2" fontId="3" fillId="2" borderId="8" xfId="1" applyNumberFormat="1" applyFont="1" applyFill="1" applyBorder="1" applyAlignment="1"/>
    <xf numFmtId="164" fontId="3" fillId="2" borderId="8" xfId="0" applyNumberFormat="1" applyFont="1" applyFill="1" applyBorder="1" applyAlignment="1">
      <alignment vertical="center"/>
    </xf>
    <xf numFmtId="0" fontId="3" fillId="2" borderId="38" xfId="2" applyNumberFormat="1" applyFont="1" applyFill="1" applyBorder="1" applyAlignment="1">
      <alignment horizontal="center"/>
    </xf>
  </cellXfs>
  <cellStyles count="3">
    <cellStyle name="Обычный" xfId="0" builtinId="0"/>
    <cellStyle name="Обычный 2" xfId="2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6"/>
  <sheetViews>
    <sheetView tabSelected="1" workbookViewId="0">
      <selection activeCell="D23" sqref="D23"/>
    </sheetView>
  </sheetViews>
  <sheetFormatPr defaultRowHeight="15" x14ac:dyDescent="0.25"/>
  <cols>
    <col min="1" max="1" width="12.28515625" customWidth="1"/>
    <col min="2" max="2" width="11.5703125" customWidth="1"/>
    <col min="3" max="3" width="17.85546875" customWidth="1"/>
    <col min="4" max="4" width="37.140625" customWidth="1"/>
    <col min="5" max="5" width="9.85546875" customWidth="1"/>
    <col min="6" max="6" width="9.5703125" customWidth="1"/>
    <col min="7" max="7" width="13.7109375" customWidth="1"/>
    <col min="8" max="9" width="9.5703125" customWidth="1"/>
    <col min="10" max="10" width="10" customWidth="1"/>
  </cols>
  <sheetData>
    <row r="1" spans="1:10" x14ac:dyDescent="0.25">
      <c r="G1" s="78" t="s">
        <v>33</v>
      </c>
    </row>
    <row r="2" spans="1:10" x14ac:dyDescent="0.25">
      <c r="G2" s="78" t="s">
        <v>32</v>
      </c>
    </row>
    <row r="3" spans="1:10" x14ac:dyDescent="0.25">
      <c r="G3" s="79"/>
      <c r="H3" s="79"/>
      <c r="I3" s="78" t="s">
        <v>31</v>
      </c>
    </row>
    <row r="6" spans="1:10" x14ac:dyDescent="0.25">
      <c r="A6" s="76"/>
      <c r="B6" s="76"/>
      <c r="C6" s="76"/>
      <c r="D6" s="76"/>
      <c r="E6" s="76"/>
      <c r="F6" s="76"/>
    </row>
    <row r="7" spans="1:10" ht="15.75" thickBot="1" x14ac:dyDescent="0.3">
      <c r="A7" s="76" t="s">
        <v>30</v>
      </c>
      <c r="B7" s="76" t="s">
        <v>29</v>
      </c>
      <c r="C7" s="76"/>
      <c r="D7" s="75"/>
      <c r="E7" s="77" t="s">
        <v>28</v>
      </c>
      <c r="F7" s="76"/>
      <c r="G7" s="76"/>
      <c r="H7" s="75"/>
      <c r="I7" s="74" t="s">
        <v>27</v>
      </c>
      <c r="J7" s="73" t="s">
        <v>45</v>
      </c>
    </row>
    <row r="8" spans="1:10" ht="15.75" thickBot="1" x14ac:dyDescent="0.3">
      <c r="A8" s="72"/>
      <c r="B8" s="70"/>
      <c r="C8" s="70"/>
      <c r="D8" s="71" t="s">
        <v>26</v>
      </c>
      <c r="E8" s="70"/>
      <c r="F8" s="70"/>
      <c r="G8" s="70"/>
      <c r="H8" s="70"/>
      <c r="I8" s="70"/>
      <c r="J8" s="69"/>
    </row>
    <row r="9" spans="1:10" ht="15.75" thickBot="1" x14ac:dyDescent="0.3">
      <c r="A9" s="68" t="s">
        <v>25</v>
      </c>
      <c r="B9" s="67" t="s">
        <v>24</v>
      </c>
      <c r="C9" s="66" t="s">
        <v>23</v>
      </c>
      <c r="D9" s="64" t="s">
        <v>22</v>
      </c>
      <c r="E9" s="64" t="s">
        <v>21</v>
      </c>
      <c r="F9" s="64" t="s">
        <v>20</v>
      </c>
      <c r="G9" s="65" t="s">
        <v>19</v>
      </c>
      <c r="H9" s="64" t="s">
        <v>18</v>
      </c>
      <c r="I9" s="64" t="s">
        <v>17</v>
      </c>
      <c r="J9" s="63" t="s">
        <v>16</v>
      </c>
    </row>
    <row r="10" spans="1:10" x14ac:dyDescent="0.25">
      <c r="A10" s="44" t="s">
        <v>13</v>
      </c>
      <c r="B10" s="86" t="s">
        <v>34</v>
      </c>
      <c r="C10" s="95" t="s">
        <v>35</v>
      </c>
      <c r="D10" s="87" t="s">
        <v>46</v>
      </c>
      <c r="E10" s="120">
        <v>365</v>
      </c>
      <c r="F10" s="84">
        <v>86.67</v>
      </c>
      <c r="G10" s="96">
        <f>43*3.65</f>
        <v>156.94999999999999</v>
      </c>
      <c r="H10" s="96">
        <f>0.9*3.65</f>
        <v>3.2850000000000001</v>
      </c>
      <c r="I10" s="96">
        <f>0.2*3.65</f>
        <v>0.73</v>
      </c>
      <c r="J10" s="97">
        <f>8.1*3.65</f>
        <v>29.564999999999998</v>
      </c>
    </row>
    <row r="11" spans="1:10" x14ac:dyDescent="0.25">
      <c r="A11" s="19"/>
      <c r="B11" s="42" t="s">
        <v>12</v>
      </c>
      <c r="C11" s="62" t="s">
        <v>11</v>
      </c>
      <c r="D11" s="38" t="s">
        <v>47</v>
      </c>
      <c r="E11" s="37">
        <v>50</v>
      </c>
      <c r="F11" s="54">
        <f>9.1*1.82</f>
        <v>16.562000000000001</v>
      </c>
      <c r="G11" s="88">
        <f>12*0.5</f>
        <v>6</v>
      </c>
      <c r="H11" s="89">
        <v>0</v>
      </c>
      <c r="I11" s="89">
        <v>0</v>
      </c>
      <c r="J11" s="90">
        <f>3*0.5</f>
        <v>1.5</v>
      </c>
    </row>
    <row r="12" spans="1:10" x14ac:dyDescent="0.25">
      <c r="A12" s="19"/>
      <c r="B12" s="85" t="s">
        <v>8</v>
      </c>
      <c r="C12" s="98" t="s">
        <v>48</v>
      </c>
      <c r="D12" s="33" t="s">
        <v>49</v>
      </c>
      <c r="E12" s="37" t="s">
        <v>38</v>
      </c>
      <c r="F12" s="36">
        <v>61.6</v>
      </c>
      <c r="G12" s="91">
        <v>341</v>
      </c>
      <c r="H12" s="53">
        <v>12.8</v>
      </c>
      <c r="I12" s="53">
        <v>12.45</v>
      </c>
      <c r="J12" s="94">
        <v>36.049999999999997</v>
      </c>
    </row>
    <row r="13" spans="1:10" x14ac:dyDescent="0.25">
      <c r="A13" s="19"/>
      <c r="B13" s="35" t="s">
        <v>5</v>
      </c>
      <c r="C13" s="43" t="s">
        <v>50</v>
      </c>
      <c r="D13" s="33" t="s">
        <v>51</v>
      </c>
      <c r="E13" s="37">
        <v>200</v>
      </c>
      <c r="F13" s="36">
        <v>8.44</v>
      </c>
      <c r="G13" s="53">
        <v>41.6</v>
      </c>
      <c r="H13" s="53">
        <v>0.4</v>
      </c>
      <c r="I13" s="53">
        <v>0.4</v>
      </c>
      <c r="J13" s="94">
        <v>9.1999999999999993</v>
      </c>
    </row>
    <row r="14" spans="1:10" x14ac:dyDescent="0.25">
      <c r="A14" s="19"/>
      <c r="B14" s="35" t="s">
        <v>44</v>
      </c>
      <c r="C14" s="34" t="s">
        <v>3</v>
      </c>
      <c r="D14" s="33" t="s">
        <v>52</v>
      </c>
      <c r="E14" s="11">
        <v>50</v>
      </c>
      <c r="F14" s="32">
        <f>0.05*323</f>
        <v>16.150000000000002</v>
      </c>
      <c r="G14" s="91">
        <f>326*0.5</f>
        <v>163</v>
      </c>
      <c r="H14" s="91">
        <f>0.8*0.5</f>
        <v>0.4</v>
      </c>
      <c r="I14" s="91">
        <f>0.1*0.5</f>
        <v>0.05</v>
      </c>
      <c r="J14" s="92">
        <f>79.8*0.5</f>
        <v>39.9</v>
      </c>
    </row>
    <row r="15" spans="1:10" x14ac:dyDescent="0.25">
      <c r="A15" s="15"/>
      <c r="B15" s="35" t="s">
        <v>4</v>
      </c>
      <c r="C15" s="34" t="s">
        <v>3</v>
      </c>
      <c r="D15" s="33" t="s">
        <v>2</v>
      </c>
      <c r="E15" s="11">
        <v>30</v>
      </c>
      <c r="F15" s="32">
        <v>2.84</v>
      </c>
      <c r="G15" s="31">
        <v>63</v>
      </c>
      <c r="H15" s="31">
        <v>1.8</v>
      </c>
      <c r="I15" s="31">
        <v>0.3</v>
      </c>
      <c r="J15" s="30">
        <v>12.9</v>
      </c>
    </row>
    <row r="16" spans="1:10" x14ac:dyDescent="0.25">
      <c r="A16" s="15"/>
      <c r="B16" s="29"/>
      <c r="C16" s="28"/>
      <c r="D16" s="12"/>
      <c r="E16" s="11"/>
      <c r="F16" s="18">
        <f>SUM(F10:F15)</f>
        <v>192.262</v>
      </c>
      <c r="G16" s="83">
        <f>SUM(G10:G15)</f>
        <v>771.55</v>
      </c>
      <c r="H16" s="61">
        <f>SUM(H10:H15)</f>
        <v>18.684999999999999</v>
      </c>
      <c r="I16" s="61">
        <f>SUM(I10:I15)</f>
        <v>13.930000000000001</v>
      </c>
      <c r="J16" s="60">
        <f>SUM(J10:J15)</f>
        <v>129.11500000000001</v>
      </c>
    </row>
    <row r="17" spans="1:10" ht="15.75" thickBot="1" x14ac:dyDescent="0.3">
      <c r="A17" s="9"/>
      <c r="B17" s="50"/>
      <c r="C17" s="49"/>
      <c r="D17" s="6"/>
      <c r="E17" s="48"/>
      <c r="F17" s="4"/>
      <c r="G17" s="47"/>
      <c r="H17" s="46"/>
      <c r="I17" s="46"/>
      <c r="J17" s="45"/>
    </row>
    <row r="18" spans="1:10" x14ac:dyDescent="0.25">
      <c r="A18" s="19" t="s">
        <v>15</v>
      </c>
      <c r="B18" s="86" t="s">
        <v>34</v>
      </c>
      <c r="C18" s="95" t="s">
        <v>35</v>
      </c>
      <c r="D18" s="38" t="s">
        <v>53</v>
      </c>
      <c r="E18" s="37">
        <v>260</v>
      </c>
      <c r="F18" s="54">
        <v>48.1</v>
      </c>
      <c r="G18" s="88">
        <f>47*2.6</f>
        <v>122.2</v>
      </c>
      <c r="H18" s="89">
        <f>0.4*2.6</f>
        <v>1.04</v>
      </c>
      <c r="I18" s="89">
        <f>0.3*2.6</f>
        <v>0.78</v>
      </c>
      <c r="J18" s="90">
        <f>10.3*2.6</f>
        <v>26.78</v>
      </c>
    </row>
    <row r="19" spans="1:10" x14ac:dyDescent="0.25">
      <c r="A19" s="19"/>
      <c r="B19" s="42" t="s">
        <v>9</v>
      </c>
      <c r="C19" s="41" t="s">
        <v>54</v>
      </c>
      <c r="D19" s="109" t="s">
        <v>55</v>
      </c>
      <c r="E19" s="55" t="s">
        <v>56</v>
      </c>
      <c r="F19" s="54">
        <v>22.42</v>
      </c>
      <c r="G19" s="53">
        <v>146.19999999999999</v>
      </c>
      <c r="H19" s="53">
        <v>8</v>
      </c>
      <c r="I19" s="53">
        <v>8.8000000000000007</v>
      </c>
      <c r="J19" s="94">
        <v>7.3</v>
      </c>
    </row>
    <row r="20" spans="1:10" x14ac:dyDescent="0.25">
      <c r="A20" s="19"/>
      <c r="B20" s="85" t="s">
        <v>8</v>
      </c>
      <c r="C20" s="93" t="s">
        <v>57</v>
      </c>
      <c r="D20" s="38" t="s">
        <v>58</v>
      </c>
      <c r="E20" s="37" t="s">
        <v>42</v>
      </c>
      <c r="F20" s="36">
        <v>65.14</v>
      </c>
      <c r="G20" s="99">
        <v>188.9</v>
      </c>
      <c r="H20" s="99">
        <v>13.5</v>
      </c>
      <c r="I20" s="99">
        <v>13.5</v>
      </c>
      <c r="J20" s="110">
        <v>3.1</v>
      </c>
    </row>
    <row r="21" spans="1:10" x14ac:dyDescent="0.25">
      <c r="A21" s="19"/>
      <c r="B21" s="39" t="s">
        <v>6</v>
      </c>
      <c r="C21" s="41" t="s">
        <v>39</v>
      </c>
      <c r="D21" s="38" t="s">
        <v>40</v>
      </c>
      <c r="E21" s="111">
        <v>150</v>
      </c>
      <c r="F21" s="36">
        <v>10.65</v>
      </c>
      <c r="G21" s="40">
        <f>1625*0.15</f>
        <v>243.75</v>
      </c>
      <c r="H21" s="40">
        <f>57.32*0.15</f>
        <v>8.597999999999999</v>
      </c>
      <c r="I21" s="40">
        <f>40.62*0.15</f>
        <v>6.0929999999999991</v>
      </c>
      <c r="J21" s="102">
        <f>257.61*0.15</f>
        <v>38.641500000000001</v>
      </c>
    </row>
    <row r="22" spans="1:10" x14ac:dyDescent="0.25">
      <c r="A22" s="19"/>
      <c r="B22" s="39" t="s">
        <v>5</v>
      </c>
      <c r="C22" s="93" t="s">
        <v>59</v>
      </c>
      <c r="D22" s="38" t="s">
        <v>60</v>
      </c>
      <c r="E22" s="37">
        <v>200</v>
      </c>
      <c r="F22" s="36">
        <v>12.64</v>
      </c>
      <c r="G22" s="40">
        <v>42.6</v>
      </c>
      <c r="H22" s="99">
        <v>0.2</v>
      </c>
      <c r="I22" s="99">
        <v>0.1</v>
      </c>
      <c r="J22" s="110">
        <v>10.199999999999999</v>
      </c>
    </row>
    <row r="23" spans="1:10" x14ac:dyDescent="0.25">
      <c r="A23" s="19"/>
      <c r="B23" s="35" t="s">
        <v>4</v>
      </c>
      <c r="C23" s="34" t="s">
        <v>3</v>
      </c>
      <c r="D23" s="103" t="s">
        <v>61</v>
      </c>
      <c r="E23" s="55">
        <v>75</v>
      </c>
      <c r="F23" s="32">
        <v>27.13</v>
      </c>
      <c r="G23" s="40">
        <f>440*0.75</f>
        <v>330</v>
      </c>
      <c r="H23" s="99">
        <f>6*0.75</f>
        <v>4.5</v>
      </c>
      <c r="I23" s="99">
        <f>20*0.75</f>
        <v>15</v>
      </c>
      <c r="J23" s="110">
        <f>58*0.75</f>
        <v>43.5</v>
      </c>
    </row>
    <row r="24" spans="1:10" x14ac:dyDescent="0.25">
      <c r="A24" s="19"/>
      <c r="B24" s="35" t="s">
        <v>4</v>
      </c>
      <c r="C24" s="34" t="s">
        <v>3</v>
      </c>
      <c r="D24" s="33" t="s">
        <v>2</v>
      </c>
      <c r="E24" s="11">
        <v>30</v>
      </c>
      <c r="F24" s="32">
        <v>2.84</v>
      </c>
      <c r="G24" s="31">
        <v>63</v>
      </c>
      <c r="H24" s="31">
        <v>1.8</v>
      </c>
      <c r="I24" s="31">
        <v>0.3</v>
      </c>
      <c r="J24" s="30">
        <v>12.9</v>
      </c>
    </row>
    <row r="25" spans="1:10" x14ac:dyDescent="0.25">
      <c r="A25" s="19"/>
      <c r="B25" s="35" t="s">
        <v>4</v>
      </c>
      <c r="C25" s="112" t="s">
        <v>3</v>
      </c>
      <c r="D25" s="101" t="s">
        <v>62</v>
      </c>
      <c r="E25" s="52">
        <v>30</v>
      </c>
      <c r="F25" s="18">
        <v>2.81</v>
      </c>
      <c r="G25" s="113">
        <v>57</v>
      </c>
      <c r="H25" s="114">
        <v>1.8</v>
      </c>
      <c r="I25" s="114">
        <v>0.3</v>
      </c>
      <c r="J25" s="115">
        <v>11.4</v>
      </c>
    </row>
    <row r="26" spans="1:10" x14ac:dyDescent="0.25">
      <c r="A26" s="19"/>
      <c r="B26" s="29"/>
      <c r="C26" s="28"/>
      <c r="D26" s="12"/>
      <c r="E26" s="52"/>
      <c r="F26" s="51">
        <f>SUM(F18:F25)</f>
        <v>191.73000000000005</v>
      </c>
      <c r="G26" s="27">
        <f>SUM(G18:G25)</f>
        <v>1193.6500000000001</v>
      </c>
      <c r="H26" s="26">
        <f>SUM(H18:H25)</f>
        <v>39.437999999999988</v>
      </c>
      <c r="I26" s="26">
        <f>SUM(I18:I25)</f>
        <v>44.87299999999999</v>
      </c>
      <c r="J26" s="25">
        <f>SUM(J18:J25)</f>
        <v>153.82150000000001</v>
      </c>
    </row>
    <row r="27" spans="1:10" ht="15.75" thickBot="1" x14ac:dyDescent="0.3">
      <c r="A27" s="9"/>
      <c r="B27" s="50"/>
      <c r="C27" s="49"/>
      <c r="D27" s="6"/>
      <c r="E27" s="48"/>
      <c r="F27" s="4"/>
      <c r="G27" s="47"/>
      <c r="H27" s="46"/>
      <c r="I27" s="46"/>
      <c r="J27" s="45"/>
    </row>
    <row r="28" spans="1:10" ht="15.75" thickBot="1" x14ac:dyDescent="0.3">
      <c r="A28" s="24"/>
      <c r="B28" s="22"/>
      <c r="C28" s="22"/>
      <c r="D28" s="23" t="s">
        <v>14</v>
      </c>
      <c r="E28" s="22"/>
      <c r="F28" s="21"/>
      <c r="G28" s="21"/>
      <c r="H28" s="21"/>
      <c r="I28" s="21"/>
      <c r="J28" s="20"/>
    </row>
    <row r="29" spans="1:10" x14ac:dyDescent="0.25">
      <c r="A29" s="44" t="s">
        <v>13</v>
      </c>
      <c r="B29" s="86" t="s">
        <v>34</v>
      </c>
      <c r="C29" s="95" t="s">
        <v>35</v>
      </c>
      <c r="D29" s="87" t="s">
        <v>46</v>
      </c>
      <c r="E29" s="120">
        <f>366/2</f>
        <v>183</v>
      </c>
      <c r="F29" s="84">
        <f>0.183*238</f>
        <v>43.554000000000002</v>
      </c>
      <c r="G29" s="96">
        <f>43*1.83</f>
        <v>78.69</v>
      </c>
      <c r="H29" s="96">
        <f>0.9*1.83</f>
        <v>1.647</v>
      </c>
      <c r="I29" s="96">
        <f>0.2*1.83</f>
        <v>0.36600000000000005</v>
      </c>
      <c r="J29" s="97">
        <f>8.1*1.83</f>
        <v>14.823</v>
      </c>
    </row>
    <row r="30" spans="1:10" x14ac:dyDescent="0.25">
      <c r="A30" s="19"/>
      <c r="B30" s="42" t="s">
        <v>12</v>
      </c>
      <c r="C30" s="62" t="s">
        <v>11</v>
      </c>
      <c r="D30" s="38" t="s">
        <v>47</v>
      </c>
      <c r="E30" s="37">
        <v>50</v>
      </c>
      <c r="F30" s="54">
        <f>9.1*1.82</f>
        <v>16.562000000000001</v>
      </c>
      <c r="G30" s="88">
        <f>12*0.5</f>
        <v>6</v>
      </c>
      <c r="H30" s="89">
        <v>0</v>
      </c>
      <c r="I30" s="89">
        <v>0</v>
      </c>
      <c r="J30" s="90">
        <f>3*0.5</f>
        <v>1.5</v>
      </c>
    </row>
    <row r="31" spans="1:10" x14ac:dyDescent="0.25">
      <c r="A31" s="19"/>
      <c r="B31" s="85" t="s">
        <v>8</v>
      </c>
      <c r="C31" s="98" t="s">
        <v>48</v>
      </c>
      <c r="D31" s="33" t="s">
        <v>49</v>
      </c>
      <c r="E31" s="37" t="s">
        <v>38</v>
      </c>
      <c r="F31" s="36">
        <v>61.6</v>
      </c>
      <c r="G31" s="91">
        <v>341</v>
      </c>
      <c r="H31" s="53">
        <v>12.8</v>
      </c>
      <c r="I31" s="53">
        <v>12.45</v>
      </c>
      <c r="J31" s="94">
        <v>36.049999999999997</v>
      </c>
    </row>
    <row r="32" spans="1:10" x14ac:dyDescent="0.25">
      <c r="A32" s="19"/>
      <c r="B32" s="35" t="s">
        <v>5</v>
      </c>
      <c r="C32" s="43" t="s">
        <v>50</v>
      </c>
      <c r="D32" s="33" t="s">
        <v>51</v>
      </c>
      <c r="E32" s="37">
        <v>200</v>
      </c>
      <c r="F32" s="36">
        <v>8.44</v>
      </c>
      <c r="G32" s="53">
        <v>41.6</v>
      </c>
      <c r="H32" s="53">
        <v>0.4</v>
      </c>
      <c r="I32" s="53">
        <v>0.4</v>
      </c>
      <c r="J32" s="94">
        <v>9.1999999999999993</v>
      </c>
    </row>
    <row r="33" spans="1:10" x14ac:dyDescent="0.25">
      <c r="A33" s="19"/>
      <c r="B33" s="35" t="s">
        <v>4</v>
      </c>
      <c r="C33" s="34" t="s">
        <v>3</v>
      </c>
      <c r="D33" s="33" t="s">
        <v>2</v>
      </c>
      <c r="E33" s="11">
        <v>30</v>
      </c>
      <c r="F33" s="32">
        <v>2.84</v>
      </c>
      <c r="G33" s="31">
        <v>63</v>
      </c>
      <c r="H33" s="31">
        <v>1.8</v>
      </c>
      <c r="I33" s="31">
        <v>0.3</v>
      </c>
      <c r="J33" s="30">
        <v>12.9</v>
      </c>
    </row>
    <row r="34" spans="1:10" x14ac:dyDescent="0.25">
      <c r="A34" s="19"/>
      <c r="B34" s="35"/>
      <c r="C34" s="34"/>
      <c r="D34" s="33"/>
      <c r="E34" s="37"/>
      <c r="F34" s="18">
        <f>SUM(F29:F33)</f>
        <v>132.99600000000001</v>
      </c>
      <c r="G34" s="83">
        <f>SUM(G29:G33)</f>
        <v>530.29</v>
      </c>
      <c r="H34" s="61">
        <f>SUM(H29:H33)</f>
        <v>16.647000000000002</v>
      </c>
      <c r="I34" s="61">
        <f>SUM(I29:I33)</f>
        <v>13.516</v>
      </c>
      <c r="J34" s="60">
        <f>SUM(J29:J33)</f>
        <v>74.472999999999999</v>
      </c>
    </row>
    <row r="35" spans="1:10" ht="15.75" thickBot="1" x14ac:dyDescent="0.3">
      <c r="A35" s="9"/>
      <c r="B35" s="50"/>
      <c r="C35" s="49"/>
      <c r="D35" s="6"/>
      <c r="E35" s="48"/>
      <c r="F35" s="4"/>
      <c r="G35" s="47"/>
      <c r="H35" s="46"/>
      <c r="I35" s="46"/>
      <c r="J35" s="45"/>
    </row>
    <row r="36" spans="1:10" x14ac:dyDescent="0.25">
      <c r="A36" s="44" t="s">
        <v>10</v>
      </c>
      <c r="B36" s="42" t="s">
        <v>12</v>
      </c>
      <c r="C36" s="62" t="s">
        <v>11</v>
      </c>
      <c r="D36" s="109" t="s">
        <v>63</v>
      </c>
      <c r="E36" s="116">
        <v>100</v>
      </c>
      <c r="F36" s="54">
        <f>10.2*1.89</f>
        <v>19.277999999999999</v>
      </c>
      <c r="G36" s="88">
        <f>23</f>
        <v>23</v>
      </c>
      <c r="H36" s="89">
        <f>1.1</f>
        <v>1.1000000000000001</v>
      </c>
      <c r="I36" s="89">
        <f>0.2</f>
        <v>0.2</v>
      </c>
      <c r="J36" s="90">
        <f>3.8</f>
        <v>3.8</v>
      </c>
    </row>
    <row r="37" spans="1:10" x14ac:dyDescent="0.25">
      <c r="A37" s="19"/>
      <c r="B37" s="42" t="s">
        <v>7</v>
      </c>
      <c r="C37" s="100" t="s">
        <v>64</v>
      </c>
      <c r="D37" s="38" t="s">
        <v>65</v>
      </c>
      <c r="E37" s="37">
        <v>100</v>
      </c>
      <c r="F37" s="36">
        <v>45.84</v>
      </c>
      <c r="G37" s="99">
        <v>192</v>
      </c>
      <c r="H37" s="99">
        <v>12</v>
      </c>
      <c r="I37" s="99">
        <v>16</v>
      </c>
      <c r="J37" s="110">
        <v>0</v>
      </c>
    </row>
    <row r="38" spans="1:10" x14ac:dyDescent="0.25">
      <c r="A38" s="19"/>
      <c r="B38" s="39" t="s">
        <v>6</v>
      </c>
      <c r="C38" s="41" t="s">
        <v>41</v>
      </c>
      <c r="D38" s="38" t="s">
        <v>43</v>
      </c>
      <c r="E38" s="37">
        <v>180</v>
      </c>
      <c r="F38" s="36">
        <v>12.58</v>
      </c>
      <c r="G38" s="40">
        <v>242.4</v>
      </c>
      <c r="H38" s="40">
        <v>6.36</v>
      </c>
      <c r="I38" s="40">
        <v>6.6</v>
      </c>
      <c r="J38" s="40">
        <v>39.24</v>
      </c>
    </row>
    <row r="39" spans="1:10" x14ac:dyDescent="0.25">
      <c r="A39" s="19"/>
      <c r="B39" s="35" t="s">
        <v>5</v>
      </c>
      <c r="C39" s="43" t="s">
        <v>66</v>
      </c>
      <c r="D39" s="33" t="s">
        <v>67</v>
      </c>
      <c r="E39" s="37" t="s">
        <v>68</v>
      </c>
      <c r="F39" s="36">
        <v>7.65</v>
      </c>
      <c r="G39" s="40">
        <v>37.9</v>
      </c>
      <c r="H39" s="40">
        <v>0.4</v>
      </c>
      <c r="I39" s="40">
        <v>0</v>
      </c>
      <c r="J39" s="102">
        <v>9.1</v>
      </c>
    </row>
    <row r="40" spans="1:10" x14ac:dyDescent="0.25">
      <c r="A40" s="19"/>
      <c r="B40" s="35" t="s">
        <v>4</v>
      </c>
      <c r="C40" s="34" t="s">
        <v>3</v>
      </c>
      <c r="D40" s="33" t="s">
        <v>2</v>
      </c>
      <c r="E40" s="11">
        <v>30</v>
      </c>
      <c r="F40" s="32">
        <v>2.84</v>
      </c>
      <c r="G40" s="31">
        <v>63</v>
      </c>
      <c r="H40" s="31">
        <v>1.8</v>
      </c>
      <c r="I40" s="31">
        <v>0.3</v>
      </c>
      <c r="J40" s="30">
        <v>12.9</v>
      </c>
    </row>
    <row r="41" spans="1:10" x14ac:dyDescent="0.25">
      <c r="A41" s="19"/>
      <c r="B41" s="39"/>
      <c r="C41" s="80"/>
      <c r="D41" s="33"/>
      <c r="E41" s="11"/>
      <c r="F41" s="18">
        <f>SUM(F35:F40)</f>
        <v>88.188000000000002</v>
      </c>
      <c r="G41" s="81">
        <f>SUM(G35:G40)</f>
        <v>558.29999999999995</v>
      </c>
      <c r="H41" s="81">
        <f>SUM(H35:H40)</f>
        <v>21.66</v>
      </c>
      <c r="I41" s="81">
        <f>SUM(I35:I40)</f>
        <v>23.099999999999998</v>
      </c>
      <c r="J41" s="82">
        <f>SUM(J35:J40)</f>
        <v>65.040000000000006</v>
      </c>
    </row>
    <row r="42" spans="1:10" ht="15.75" thickBot="1" x14ac:dyDescent="0.3">
      <c r="A42" s="9"/>
      <c r="B42" s="59"/>
      <c r="C42" s="49"/>
      <c r="D42" s="6"/>
      <c r="E42" s="48"/>
      <c r="F42" s="4"/>
      <c r="G42" s="58"/>
      <c r="H42" s="57"/>
      <c r="I42" s="57"/>
      <c r="J42" s="56"/>
    </row>
    <row r="43" spans="1:10" ht="15.75" thickBot="1" x14ac:dyDescent="0.3">
      <c r="A43" s="24"/>
      <c r="B43" s="22"/>
      <c r="C43" s="22"/>
      <c r="D43" s="23" t="s">
        <v>69</v>
      </c>
      <c r="E43" s="22"/>
      <c r="F43" s="21"/>
      <c r="G43" s="21"/>
      <c r="H43" s="21"/>
      <c r="I43" s="21"/>
      <c r="J43" s="20"/>
    </row>
    <row r="44" spans="1:10" x14ac:dyDescent="0.25">
      <c r="A44" s="19"/>
      <c r="B44" s="42" t="s">
        <v>9</v>
      </c>
      <c r="C44" s="41" t="s">
        <v>54</v>
      </c>
      <c r="D44" s="109" t="s">
        <v>55</v>
      </c>
      <c r="E44" s="55" t="s">
        <v>56</v>
      </c>
      <c r="F44" s="54">
        <v>22.42</v>
      </c>
      <c r="G44" s="53">
        <v>146.19999999999999</v>
      </c>
      <c r="H44" s="53">
        <v>8</v>
      </c>
      <c r="I44" s="53">
        <v>8.8000000000000007</v>
      </c>
      <c r="J44" s="94">
        <v>7.3</v>
      </c>
    </row>
    <row r="45" spans="1:10" x14ac:dyDescent="0.25">
      <c r="A45" s="19"/>
      <c r="B45" s="85" t="s">
        <v>8</v>
      </c>
      <c r="C45" s="93" t="s">
        <v>57</v>
      </c>
      <c r="D45" s="38" t="s">
        <v>58</v>
      </c>
      <c r="E45" s="37" t="s">
        <v>42</v>
      </c>
      <c r="F45" s="36">
        <v>65.14</v>
      </c>
      <c r="G45" s="99">
        <v>188.9</v>
      </c>
      <c r="H45" s="99">
        <v>13.5</v>
      </c>
      <c r="I45" s="99">
        <v>13.5</v>
      </c>
      <c r="J45" s="110">
        <v>3.1</v>
      </c>
    </row>
    <row r="46" spans="1:10" x14ac:dyDescent="0.25">
      <c r="A46" s="19"/>
      <c r="B46" s="39" t="s">
        <v>6</v>
      </c>
      <c r="C46" s="41" t="s">
        <v>39</v>
      </c>
      <c r="D46" s="38" t="s">
        <v>40</v>
      </c>
      <c r="E46" s="111">
        <v>150</v>
      </c>
      <c r="F46" s="36">
        <v>10.65</v>
      </c>
      <c r="G46" s="40">
        <f>1625*0.15</f>
        <v>243.75</v>
      </c>
      <c r="H46" s="40">
        <f>57.32*0.15</f>
        <v>8.597999999999999</v>
      </c>
      <c r="I46" s="40">
        <f>40.62*0.15</f>
        <v>6.0929999999999991</v>
      </c>
      <c r="J46" s="102">
        <f>257.61*0.15</f>
        <v>38.641500000000001</v>
      </c>
    </row>
    <row r="47" spans="1:10" x14ac:dyDescent="0.25">
      <c r="A47" s="19"/>
      <c r="B47" s="39" t="s">
        <v>5</v>
      </c>
      <c r="C47" s="93" t="s">
        <v>36</v>
      </c>
      <c r="D47" s="38" t="s">
        <v>37</v>
      </c>
      <c r="E47" s="37">
        <v>200</v>
      </c>
      <c r="F47" s="36">
        <v>1.41</v>
      </c>
      <c r="G47" s="53">
        <v>27.9</v>
      </c>
      <c r="H47" s="53">
        <v>0.3</v>
      </c>
      <c r="I47" s="53">
        <v>0.02</v>
      </c>
      <c r="J47" s="94">
        <f>6.7/0.21*0.16</f>
        <v>5.1047619047619053</v>
      </c>
    </row>
    <row r="48" spans="1:10" x14ac:dyDescent="0.25">
      <c r="A48" s="19"/>
      <c r="B48" s="35" t="s">
        <v>4</v>
      </c>
      <c r="C48" s="34" t="s">
        <v>3</v>
      </c>
      <c r="D48" s="33" t="s">
        <v>2</v>
      </c>
      <c r="E48" s="11">
        <v>30</v>
      </c>
      <c r="F48" s="32">
        <v>2.84</v>
      </c>
      <c r="G48" s="31">
        <v>63</v>
      </c>
      <c r="H48" s="31">
        <v>1.8</v>
      </c>
      <c r="I48" s="31">
        <v>0.3</v>
      </c>
      <c r="J48" s="30">
        <v>12.9</v>
      </c>
    </row>
    <row r="49" spans="1:10" x14ac:dyDescent="0.25">
      <c r="A49" s="19"/>
      <c r="B49" s="35" t="s">
        <v>4</v>
      </c>
      <c r="C49" s="112" t="s">
        <v>3</v>
      </c>
      <c r="D49" s="101" t="s">
        <v>62</v>
      </c>
      <c r="E49" s="52">
        <v>30</v>
      </c>
      <c r="F49" s="18">
        <v>2.81</v>
      </c>
      <c r="G49" s="113">
        <v>57</v>
      </c>
      <c r="H49" s="114">
        <v>1.8</v>
      </c>
      <c r="I49" s="114">
        <v>0.3</v>
      </c>
      <c r="J49" s="115">
        <v>11.4</v>
      </c>
    </row>
    <row r="50" spans="1:10" x14ac:dyDescent="0.25">
      <c r="A50" s="19"/>
      <c r="B50" s="29"/>
      <c r="C50" s="28"/>
      <c r="D50" s="117"/>
      <c r="E50" s="52"/>
      <c r="F50" s="118">
        <f>SUM(F44:F49)</f>
        <v>105.27000000000001</v>
      </c>
      <c r="G50" s="83">
        <f>SUM(G44:G49)</f>
        <v>726.75</v>
      </c>
      <c r="H50" s="119">
        <f>SUM(H44:H49)</f>
        <v>33.997999999999998</v>
      </c>
      <c r="I50" s="119">
        <f>SUM(I44:I49)</f>
        <v>29.013000000000002</v>
      </c>
      <c r="J50" s="60">
        <f>SUM(J44:J49)</f>
        <v>78.446261904761911</v>
      </c>
    </row>
    <row r="51" spans="1:10" ht="15.75" thickBot="1" x14ac:dyDescent="0.3">
      <c r="A51" s="15"/>
      <c r="B51" s="50"/>
      <c r="C51" s="49"/>
      <c r="D51" s="6"/>
      <c r="E51" s="48"/>
      <c r="F51" s="4"/>
      <c r="G51" s="47"/>
      <c r="H51" s="46"/>
      <c r="I51" s="46"/>
      <c r="J51" s="45"/>
    </row>
    <row r="52" spans="1:10" x14ac:dyDescent="0.25">
      <c r="A52" s="44"/>
      <c r="B52" s="42" t="s">
        <v>7</v>
      </c>
      <c r="C52" s="100" t="s">
        <v>64</v>
      </c>
      <c r="D52" s="38" t="s">
        <v>65</v>
      </c>
      <c r="E52" s="37">
        <v>100</v>
      </c>
      <c r="F52" s="36">
        <v>45.84</v>
      </c>
      <c r="G52" s="99">
        <v>192</v>
      </c>
      <c r="H52" s="99">
        <v>12</v>
      </c>
      <c r="I52" s="99">
        <v>16</v>
      </c>
      <c r="J52" s="110">
        <v>0</v>
      </c>
    </row>
    <row r="53" spans="1:10" x14ac:dyDescent="0.25">
      <c r="A53" s="19"/>
      <c r="B53" s="39" t="s">
        <v>6</v>
      </c>
      <c r="C53" s="41" t="s">
        <v>41</v>
      </c>
      <c r="D53" s="33" t="s">
        <v>43</v>
      </c>
      <c r="E53" s="37">
        <v>150</v>
      </c>
      <c r="F53" s="36">
        <v>9.43</v>
      </c>
      <c r="G53" s="40">
        <v>202</v>
      </c>
      <c r="H53" s="40">
        <v>5.3</v>
      </c>
      <c r="I53" s="40">
        <v>5.5</v>
      </c>
      <c r="J53" s="40">
        <v>32.700000000000003</v>
      </c>
    </row>
    <row r="54" spans="1:10" x14ac:dyDescent="0.25">
      <c r="A54" s="19"/>
      <c r="B54" s="35" t="s">
        <v>5</v>
      </c>
      <c r="C54" s="43" t="s">
        <v>66</v>
      </c>
      <c r="D54" s="33" t="s">
        <v>67</v>
      </c>
      <c r="E54" s="37" t="s">
        <v>68</v>
      </c>
      <c r="F54" s="36">
        <v>7.65</v>
      </c>
      <c r="G54" s="40">
        <v>37.9</v>
      </c>
      <c r="H54" s="40">
        <v>0.4</v>
      </c>
      <c r="I54" s="40">
        <v>0</v>
      </c>
      <c r="J54" s="102">
        <v>9.1</v>
      </c>
    </row>
    <row r="55" spans="1:10" x14ac:dyDescent="0.25">
      <c r="A55" s="19"/>
      <c r="B55" s="35" t="s">
        <v>4</v>
      </c>
      <c r="C55" s="34" t="s">
        <v>3</v>
      </c>
      <c r="D55" s="33" t="s">
        <v>2</v>
      </c>
      <c r="E55" s="11">
        <v>30</v>
      </c>
      <c r="F55" s="32">
        <v>2.84</v>
      </c>
      <c r="G55" s="31">
        <v>63</v>
      </c>
      <c r="H55" s="31">
        <v>1.8</v>
      </c>
      <c r="I55" s="31">
        <v>0.3</v>
      </c>
      <c r="J55" s="30">
        <v>12.9</v>
      </c>
    </row>
    <row r="56" spans="1:10" x14ac:dyDescent="0.25">
      <c r="A56" s="19"/>
      <c r="B56" s="35"/>
      <c r="C56" s="34"/>
      <c r="D56" s="33"/>
      <c r="E56" s="11"/>
      <c r="F56" s="18">
        <f>SUM(F52:F55)</f>
        <v>65.760000000000005</v>
      </c>
      <c r="G56" s="31">
        <f>SUM(G52:G55)</f>
        <v>494.9</v>
      </c>
      <c r="H56" s="31">
        <f>SUM(H52:H55)</f>
        <v>19.5</v>
      </c>
      <c r="I56" s="31">
        <f>SUM(I52:I55)</f>
        <v>21.8</v>
      </c>
      <c r="J56" s="30">
        <f>SUM(J52:J55)</f>
        <v>54.7</v>
      </c>
    </row>
    <row r="57" spans="1:10" x14ac:dyDescent="0.25">
      <c r="A57" s="15"/>
      <c r="B57" s="39"/>
      <c r="C57" s="80"/>
      <c r="D57" s="33"/>
      <c r="E57" s="11"/>
      <c r="F57" s="18"/>
      <c r="G57" s="81"/>
      <c r="H57" s="81"/>
      <c r="I57" s="81"/>
      <c r="J57" s="82"/>
    </row>
    <row r="58" spans="1:10" ht="15.75" thickBot="1" x14ac:dyDescent="0.3">
      <c r="A58" s="9"/>
      <c r="B58" s="39"/>
      <c r="C58" s="80"/>
      <c r="D58" s="33"/>
      <c r="E58" s="11"/>
      <c r="F58" s="18"/>
      <c r="G58" s="81"/>
      <c r="H58" s="81"/>
      <c r="I58" s="81"/>
      <c r="J58" s="82"/>
    </row>
    <row r="59" spans="1:10" ht="15.75" thickBot="1" x14ac:dyDescent="0.3">
      <c r="A59" s="24"/>
      <c r="B59" s="22"/>
      <c r="C59" s="22"/>
      <c r="D59" s="23" t="s">
        <v>70</v>
      </c>
      <c r="E59" s="22"/>
      <c r="F59" s="21"/>
      <c r="G59" s="21"/>
      <c r="H59" s="21"/>
      <c r="I59" s="21"/>
      <c r="J59" s="20"/>
    </row>
    <row r="60" spans="1:10" x14ac:dyDescent="0.25">
      <c r="A60" s="19"/>
      <c r="B60" s="14"/>
      <c r="C60" s="13"/>
      <c r="D60" s="104"/>
      <c r="E60" s="11"/>
      <c r="F60" s="18"/>
      <c r="G60" s="10"/>
      <c r="H60" s="17"/>
      <c r="I60" s="17"/>
      <c r="J60" s="16"/>
    </row>
    <row r="61" spans="1:10" x14ac:dyDescent="0.25">
      <c r="A61" s="15"/>
      <c r="B61" s="14"/>
      <c r="C61" s="13"/>
      <c r="D61" s="105"/>
      <c r="E61" s="11"/>
      <c r="F61" s="36"/>
      <c r="G61" s="10"/>
      <c r="H61" s="17"/>
      <c r="I61" s="17"/>
      <c r="J61" s="16"/>
    </row>
    <row r="62" spans="1:10" x14ac:dyDescent="0.25">
      <c r="A62" s="15"/>
      <c r="B62" s="14"/>
      <c r="C62" s="13"/>
      <c r="D62" s="12"/>
      <c r="E62" s="11"/>
      <c r="F62" s="106"/>
      <c r="G62" s="10"/>
      <c r="H62" s="107"/>
      <c r="I62" s="107"/>
      <c r="J62" s="108"/>
    </row>
    <row r="63" spans="1:10" ht="15.75" thickBot="1" x14ac:dyDescent="0.3">
      <c r="A63" s="9"/>
      <c r="B63" s="8"/>
      <c r="C63" s="7"/>
      <c r="D63" s="6"/>
      <c r="E63" s="5"/>
      <c r="F63" s="4"/>
      <c r="G63" s="3"/>
      <c r="H63" s="2"/>
      <c r="I63" s="2"/>
      <c r="J63" s="1"/>
    </row>
    <row r="66" spans="2:5" x14ac:dyDescent="0.25">
      <c r="B66" t="s">
        <v>1</v>
      </c>
      <c r="E66" t="s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2023-10-09T22:17:24Z</dcterms:modified>
</cp:coreProperties>
</file>